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6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<sst xmlns="http://schemas.openxmlformats.org/spreadsheetml/2006/main" count="149" uniqueCount="118">
  <si>
    <t>Notes:</t>
  </si>
  <si>
    <t>1.  Estimated annual savings per year brought about by any change is a crude estimate, based on running total plus a certain amount of guesswork</t>
  </si>
  <si>
    <t>2. Annual savings and payback time assume the price of fossil fuel will not rise above today's level, a highly unlikely asumption.</t>
  </si>
  <si>
    <t xml:space="preserve">3. Replacement items were generally only bought when the previous ones failed. </t>
  </si>
  <si>
    <t>Electricity</t>
  </si>
  <si>
    <t>kWh/year</t>
  </si>
  <si>
    <t>kg CO2/year</t>
  </si>
  <si>
    <t>Cost of 1 unit / kWh</t>
  </si>
  <si>
    <t>Carbon Intensity</t>
  </si>
  <si>
    <t>Electricity consumption – benchmark year Mar 2004 to Feb 2005</t>
  </si>
  <si>
    <t xml:space="preserve"> </t>
  </si>
  <si>
    <t>kgCO2/kWh</t>
  </si>
  <si>
    <t>Graph label</t>
  </si>
  <si>
    <t>Change</t>
  </si>
  <si>
    <t>Date implemented</t>
  </si>
  <si>
    <t xml:space="preserve">Annual reduction </t>
  </si>
  <si>
    <t xml:space="preserve">Saving per year in £  </t>
  </si>
  <si>
    <r>
      <t>Installation cost</t>
    </r>
    <r>
      <rPr>
        <b/>
        <sz val="10"/>
        <rFont val="Arial"/>
        <family val="2"/>
      </rPr>
      <t xml:space="preserve"> in £</t>
    </r>
  </si>
  <si>
    <t>Payback time in years</t>
  </si>
  <si>
    <t>Comments</t>
  </si>
  <si>
    <t>A.</t>
  </si>
  <si>
    <t>PV installed</t>
  </si>
  <si>
    <t>Panels guaranteed for 25 years. Very low maintenance.</t>
  </si>
  <si>
    <t>B.</t>
  </si>
  <si>
    <t>Towel rail off</t>
  </si>
  <si>
    <t>C.</t>
  </si>
  <si>
    <t>Standby reduced</t>
  </si>
  <si>
    <t>Increasing awareness of waste over this period</t>
  </si>
  <si>
    <t>D.</t>
  </si>
  <si>
    <t>CFL bulbs in kitchen</t>
  </si>
  <si>
    <t>5x55W halogens replaced with 5x11W CFLs</t>
  </si>
  <si>
    <t>E.</t>
  </si>
  <si>
    <t>Washing at 30C</t>
  </si>
  <si>
    <t>No apparent increase in grubbiness</t>
  </si>
  <si>
    <t>F.</t>
  </si>
  <si>
    <t>Hybrid cooker bought</t>
  </si>
  <si>
    <t xml:space="preserve">This combines microwave, convection and grill </t>
  </si>
  <si>
    <t>G.</t>
  </si>
  <si>
    <t>Freezer Savaplug fitted</t>
  </si>
  <si>
    <t>The savaplug adjusts the load on the compressor motor</t>
  </si>
  <si>
    <t>H.</t>
  </si>
  <si>
    <t>Eco kettle bought</t>
  </si>
  <si>
    <t xml:space="preserve">Main water reservoir is used to add required amount to boiling section </t>
  </si>
  <si>
    <t>I.</t>
  </si>
  <si>
    <t>1st Heat Recovery fan</t>
  </si>
  <si>
    <t>Vent-Axia HR25 has counter-flow heat exchanger.</t>
  </si>
  <si>
    <t>J.</t>
  </si>
  <si>
    <t>2nd Heat Recovery fan</t>
  </si>
  <si>
    <t>K.</t>
  </si>
  <si>
    <t>New fridge/freezer</t>
  </si>
  <si>
    <t>A++ rated Bosch fridge freezer uses only 270kWh/year</t>
  </si>
  <si>
    <t>Total electricity consumption minus generated electricity in Mar 2010-Feb 2011</t>
  </si>
  <si>
    <t>Current Annual Electricity Usage (02/2011) *</t>
  </si>
  <si>
    <t>This figure ignores the microgenerated electricity contribution</t>
  </si>
  <si>
    <t>Net Annual Electricity Usage (02/2011) **</t>
  </si>
  <si>
    <t>This figure includes the microgenerated electricity contribution</t>
  </si>
  <si>
    <t>Gas</t>
  </si>
  <si>
    <t>Gas consumption – benchmark year Mar 2004 to Feb 2005</t>
  </si>
  <si>
    <t>Main roof insulated</t>
  </si>
  <si>
    <t>Tri-Iso 9 multi-foil used</t>
  </si>
  <si>
    <t>TRV on radiators</t>
  </si>
  <si>
    <t>The cost includes fitting</t>
  </si>
  <si>
    <t>Cavity wall insulation</t>
  </si>
  <si>
    <t>We got a 50% grant for this</t>
  </si>
  <si>
    <t>New room thermostat</t>
  </si>
  <si>
    <t>This saving also resulted from behaviour changes</t>
  </si>
  <si>
    <t>Better flat roof insulation</t>
  </si>
  <si>
    <t>100m of insulation plus vapour barrier</t>
  </si>
  <si>
    <t>1st thermal blind</t>
  </si>
  <si>
    <t>Luxaflex Silhouette</t>
  </si>
  <si>
    <t>North wall improvements</t>
  </si>
  <si>
    <t>Bay window insulation and double glazing over door</t>
  </si>
  <si>
    <t>Radiator foils fitted</t>
  </si>
  <si>
    <t>No longer necessary now that rads have been moved</t>
  </si>
  <si>
    <t>I</t>
  </si>
  <si>
    <t>New lined curtains</t>
  </si>
  <si>
    <t>Changed for aesthetic reasons also…</t>
  </si>
  <si>
    <t>J</t>
  </si>
  <si>
    <t>New boiler</t>
  </si>
  <si>
    <t xml:space="preserve">12kW condensing boiler is powerful enough for coldest days </t>
  </si>
  <si>
    <t>K</t>
  </si>
  <si>
    <t>Solar water heating installed</t>
  </si>
  <si>
    <t>20 Viessmann vacuum tubes plus hot water tank and plumbing</t>
  </si>
  <si>
    <t>L</t>
  </si>
  <si>
    <t>2nd thermal blind</t>
  </si>
  <si>
    <t>M</t>
  </si>
  <si>
    <t>1st heat recovery fan</t>
  </si>
  <si>
    <t>N</t>
  </si>
  <si>
    <t>3rd &amp; 4th thermal blinds</t>
  </si>
  <si>
    <t>O</t>
  </si>
  <si>
    <t>2nd HR fan fitted</t>
  </si>
  <si>
    <t>P</t>
  </si>
  <si>
    <t>Underfloor insulation</t>
  </si>
  <si>
    <t>90mm Celotex.  Costs include labour</t>
  </si>
  <si>
    <t>Q</t>
  </si>
  <si>
    <t>Radiators moved to inner walls</t>
  </si>
  <si>
    <t>New radiators installed as well</t>
  </si>
  <si>
    <t>R</t>
  </si>
  <si>
    <t>Spacetherm installed</t>
  </si>
  <si>
    <t>20mm Aerogel + 10mm plaster board U value 0.5W/m2/K</t>
  </si>
  <si>
    <t>S</t>
  </si>
  <si>
    <t>5th thermal blind</t>
  </si>
  <si>
    <t xml:space="preserve">Total reduction in gas consumption </t>
  </si>
  <si>
    <t>Total gas consumption Mar 2010-Feb 2011</t>
  </si>
  <si>
    <t>Comparison with Sustainable Building Codes etc.</t>
  </si>
  <si>
    <t>2 Amyand Cottages</t>
  </si>
  <si>
    <r>
      <t>m</t>
    </r>
    <r>
      <rPr>
        <vertAlign val="superscript"/>
        <sz val="10"/>
        <rFont val="Arial"/>
        <family val="2"/>
      </rPr>
      <t>2</t>
    </r>
  </si>
  <si>
    <t>floor area</t>
  </si>
  <si>
    <t>Passivhaus standard</t>
  </si>
  <si>
    <t>Space heating demand (March 2011)</t>
  </si>
  <si>
    <r>
      <t>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/year</t>
    </r>
  </si>
  <si>
    <t>Assumes ~ 600kWh/year used for water heating by gas</t>
  </si>
  <si>
    <t>Total primary energy use:</t>
  </si>
  <si>
    <r>
      <t>Target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 Rate (TER)</t>
    </r>
  </si>
  <si>
    <r>
      <t>kg/m</t>
    </r>
    <r>
      <rPr>
        <vertAlign val="superscript"/>
        <sz val="10"/>
        <rFont val="Arial"/>
        <family val="2"/>
      </rPr>
      <t>2</t>
    </r>
  </si>
  <si>
    <t>Suggests house is performing better than Code Level 4</t>
  </si>
  <si>
    <t>4. Individual payback times are misleading.  Overall return on investment is probably more meaningful.  At current prices this is around 5.7%</t>
  </si>
  <si>
    <t>Improvements carried out on a Victorian terraced house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</si>
</sst>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0.0"/>
    <numFmt numFmtId="166" formatCode="0.0%"/>
  </numFmts>
  <fonts count="1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NumberFormat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" fontId="2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9" fontId="2" fillId="0" borderId="1" xfId="0" applyNumberFormat="1" applyFont="1" applyBorder="1" applyAlignment="1">
      <alignment/>
    </xf>
    <xf numFmtId="0" fontId="3" fillId="3" borderId="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on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/>
    </xf>
    <xf numFmtId="1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2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7109375" style="0" customWidth="1"/>
    <col min="2" max="2" width="22.140625" style="0" customWidth="1"/>
    <col min="3" max="3" width="11.28125" style="0" customWidth="1"/>
    <col min="4" max="4" width="10.57421875" style="0" customWidth="1"/>
    <col min="5" max="5" width="7.28125" style="0" customWidth="1"/>
    <col min="6" max="6" width="8.57421875" style="0" customWidth="1"/>
    <col min="7" max="7" width="10.00390625" style="0" customWidth="1"/>
    <col min="8" max="8" width="8.00390625" style="0" customWidth="1"/>
    <col min="9" max="9" width="10.28125" style="0" customWidth="1"/>
    <col min="11" max="11" width="11.57421875" style="0" customWidth="1"/>
    <col min="13" max="13" width="9.28125" style="0" customWidth="1"/>
  </cols>
  <sheetData>
    <row r="1" ht="15.75">
      <c r="A1" s="1" t="s">
        <v>117</v>
      </c>
    </row>
    <row r="2" ht="12.75">
      <c r="A2" s="2"/>
    </row>
    <row r="3" ht="12.75">
      <c r="A3" s="2" t="s">
        <v>0</v>
      </c>
    </row>
    <row r="4" spans="1:10" ht="12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51" t="s">
        <v>116</v>
      </c>
      <c r="B7" s="3"/>
      <c r="C7" s="3"/>
      <c r="D7" s="3"/>
      <c r="E7" s="3"/>
      <c r="F7" s="3"/>
      <c r="G7" s="3"/>
      <c r="H7" s="3"/>
      <c r="I7" s="3"/>
      <c r="J7" s="3"/>
    </row>
    <row r="8" ht="12.75">
      <c r="A8" s="2"/>
    </row>
    <row r="9" spans="1:11" s="9" customFormat="1" ht="33.75">
      <c r="A9" s="4"/>
      <c r="B9" s="5" t="s">
        <v>4</v>
      </c>
      <c r="C9" s="4"/>
      <c r="D9" s="6" t="s">
        <v>5</v>
      </c>
      <c r="E9" s="6" t="s">
        <v>6</v>
      </c>
      <c r="F9" s="4"/>
      <c r="G9" s="4"/>
      <c r="H9" s="7" t="s">
        <v>7</v>
      </c>
      <c r="I9" s="8" t="s">
        <v>8</v>
      </c>
      <c r="K9"/>
    </row>
    <row r="10" spans="1:10" ht="51">
      <c r="A10" s="10"/>
      <c r="B10" s="11" t="s">
        <v>9</v>
      </c>
      <c r="C10" s="10"/>
      <c r="D10" s="12">
        <v>4100</v>
      </c>
      <c r="E10" s="12">
        <f>D10*I10</f>
        <v>2173</v>
      </c>
      <c r="F10" s="10"/>
      <c r="G10" s="13" t="s">
        <v>10</v>
      </c>
      <c r="H10" s="14">
        <v>0.16</v>
      </c>
      <c r="I10" s="15">
        <f>0.53</f>
        <v>0.53</v>
      </c>
      <c r="J10" t="s">
        <v>11</v>
      </c>
    </row>
    <row r="11" spans="1:11" s="19" customFormat="1" ht="33.75">
      <c r="A11" s="16" t="s">
        <v>12</v>
      </c>
      <c r="B11" s="16" t="s">
        <v>13</v>
      </c>
      <c r="C11" s="17" t="s">
        <v>14</v>
      </c>
      <c r="D11" s="17" t="s">
        <v>15</v>
      </c>
      <c r="E11" s="18"/>
      <c r="F11" s="16" t="s">
        <v>16</v>
      </c>
      <c r="G11" s="17" t="s">
        <v>17</v>
      </c>
      <c r="H11" s="16" t="s">
        <v>18</v>
      </c>
      <c r="K11" s="20" t="s">
        <v>19</v>
      </c>
    </row>
    <row r="12" spans="1:9" ht="12.75">
      <c r="A12" s="21" t="s">
        <v>20</v>
      </c>
      <c r="B12" s="10" t="s">
        <v>21</v>
      </c>
      <c r="C12" s="22">
        <v>38415</v>
      </c>
      <c r="D12" s="10">
        <v>1260</v>
      </c>
      <c r="E12" s="10">
        <f aca="true" t="shared" si="0" ref="E12:E22">D12*$I$10</f>
        <v>667.8000000000001</v>
      </c>
      <c r="F12" s="10">
        <f aca="true" t="shared" si="1" ref="F12:F22">D12*$H$10</f>
        <v>201.6</v>
      </c>
      <c r="G12" s="10">
        <v>5100</v>
      </c>
      <c r="H12" s="23">
        <f aca="true" t="shared" si="2" ref="H12:H19">G12/F12</f>
        <v>25.297619047619047</v>
      </c>
      <c r="I12" t="s">
        <v>22</v>
      </c>
    </row>
    <row r="13" spans="1:8" ht="12.75">
      <c r="A13" s="21" t="s">
        <v>23</v>
      </c>
      <c r="B13" s="10" t="s">
        <v>24</v>
      </c>
      <c r="C13" s="22">
        <v>38471</v>
      </c>
      <c r="D13" s="10">
        <v>1600</v>
      </c>
      <c r="E13" s="10">
        <f t="shared" si="0"/>
        <v>848</v>
      </c>
      <c r="F13" s="10">
        <f t="shared" si="1"/>
        <v>256</v>
      </c>
      <c r="G13" s="10">
        <v>0</v>
      </c>
      <c r="H13" s="23">
        <f t="shared" si="2"/>
        <v>0</v>
      </c>
    </row>
    <row r="14" spans="1:9" ht="12.75">
      <c r="A14" s="21" t="s">
        <v>25</v>
      </c>
      <c r="B14" s="10" t="s">
        <v>26</v>
      </c>
      <c r="C14" s="22">
        <v>38534</v>
      </c>
      <c r="D14" s="10">
        <v>200</v>
      </c>
      <c r="E14" s="10">
        <f t="shared" si="0"/>
        <v>106</v>
      </c>
      <c r="F14" s="10">
        <f t="shared" si="1"/>
        <v>32</v>
      </c>
      <c r="G14" s="10">
        <v>0</v>
      </c>
      <c r="H14" s="23">
        <f t="shared" si="2"/>
        <v>0</v>
      </c>
      <c r="I14" t="s">
        <v>27</v>
      </c>
    </row>
    <row r="15" spans="1:9" ht="12.75">
      <c r="A15" s="21" t="s">
        <v>28</v>
      </c>
      <c r="B15" s="10" t="s">
        <v>29</v>
      </c>
      <c r="C15" s="22">
        <v>38800</v>
      </c>
      <c r="D15" s="10">
        <v>100</v>
      </c>
      <c r="E15" s="10">
        <f t="shared" si="0"/>
        <v>53</v>
      </c>
      <c r="F15" s="10">
        <f t="shared" si="1"/>
        <v>16</v>
      </c>
      <c r="G15" s="10">
        <v>35</v>
      </c>
      <c r="H15" s="23">
        <f t="shared" si="2"/>
        <v>2.1875</v>
      </c>
      <c r="I15" t="s">
        <v>30</v>
      </c>
    </row>
    <row r="16" spans="1:9" ht="12.75">
      <c r="A16" s="21" t="s">
        <v>31</v>
      </c>
      <c r="B16" s="10" t="s">
        <v>32</v>
      </c>
      <c r="C16" s="22">
        <v>38885</v>
      </c>
      <c r="D16" s="10">
        <v>100</v>
      </c>
      <c r="E16" s="10">
        <f t="shared" si="0"/>
        <v>53</v>
      </c>
      <c r="F16" s="10">
        <f t="shared" si="1"/>
        <v>16</v>
      </c>
      <c r="G16" s="10">
        <v>0</v>
      </c>
      <c r="H16" s="23">
        <f t="shared" si="2"/>
        <v>0</v>
      </c>
      <c r="I16" t="s">
        <v>33</v>
      </c>
    </row>
    <row r="17" spans="1:9" ht="14.25" customHeight="1">
      <c r="A17" s="21" t="s">
        <v>34</v>
      </c>
      <c r="B17" s="10" t="s">
        <v>35</v>
      </c>
      <c r="C17" s="22">
        <v>39031</v>
      </c>
      <c r="D17" s="10">
        <v>200</v>
      </c>
      <c r="E17" s="10">
        <f t="shared" si="0"/>
        <v>106</v>
      </c>
      <c r="F17" s="10">
        <f t="shared" si="1"/>
        <v>32</v>
      </c>
      <c r="G17" s="10">
        <v>300</v>
      </c>
      <c r="H17" s="23">
        <f t="shared" si="2"/>
        <v>9.375</v>
      </c>
      <c r="I17" t="s">
        <v>36</v>
      </c>
    </row>
    <row r="18" spans="1:9" ht="12.75">
      <c r="A18" s="21" t="s">
        <v>37</v>
      </c>
      <c r="B18" s="10" t="s">
        <v>38</v>
      </c>
      <c r="C18" s="22">
        <v>39444</v>
      </c>
      <c r="D18" s="10">
        <v>150</v>
      </c>
      <c r="E18" s="10">
        <f t="shared" si="0"/>
        <v>79.5</v>
      </c>
      <c r="F18" s="10">
        <f t="shared" si="1"/>
        <v>24</v>
      </c>
      <c r="G18" s="10">
        <v>25</v>
      </c>
      <c r="H18" s="23">
        <f t="shared" si="2"/>
        <v>1.0416666666666667</v>
      </c>
      <c r="I18" t="s">
        <v>39</v>
      </c>
    </row>
    <row r="19" spans="1:9" ht="12.75">
      <c r="A19" s="21" t="s">
        <v>40</v>
      </c>
      <c r="B19" s="10" t="s">
        <v>41</v>
      </c>
      <c r="C19" s="22">
        <v>39808</v>
      </c>
      <c r="D19" s="10">
        <v>170</v>
      </c>
      <c r="E19" s="10">
        <f t="shared" si="0"/>
        <v>90.10000000000001</v>
      </c>
      <c r="F19" s="10">
        <f t="shared" si="1"/>
        <v>27.2</v>
      </c>
      <c r="G19" s="10">
        <v>28</v>
      </c>
      <c r="H19" s="23">
        <f t="shared" si="2"/>
        <v>1.0294117647058825</v>
      </c>
      <c r="I19" t="s">
        <v>42</v>
      </c>
    </row>
    <row r="20" spans="1:9" ht="12.75">
      <c r="A20" s="21" t="s">
        <v>43</v>
      </c>
      <c r="B20" s="10" t="s">
        <v>44</v>
      </c>
      <c r="C20" s="22">
        <v>40014</v>
      </c>
      <c r="D20" s="10">
        <v>-20</v>
      </c>
      <c r="E20" s="10">
        <f t="shared" si="0"/>
        <v>-10.600000000000001</v>
      </c>
      <c r="F20" s="10">
        <f t="shared" si="1"/>
        <v>-3.2</v>
      </c>
      <c r="G20" s="10"/>
      <c r="H20" s="23"/>
      <c r="I20" t="s">
        <v>45</v>
      </c>
    </row>
    <row r="21" spans="1:9" ht="12.75">
      <c r="A21" s="21" t="s">
        <v>46</v>
      </c>
      <c r="B21" s="10" t="s">
        <v>47</v>
      </c>
      <c r="C21" s="22">
        <v>40182</v>
      </c>
      <c r="D21" s="10">
        <v>-20</v>
      </c>
      <c r="E21" s="10">
        <f t="shared" si="0"/>
        <v>-10.600000000000001</v>
      </c>
      <c r="F21" s="10">
        <f t="shared" si="1"/>
        <v>-3.2</v>
      </c>
      <c r="G21" s="10"/>
      <c r="H21" s="23"/>
      <c r="I21" t="s">
        <v>45</v>
      </c>
    </row>
    <row r="22" spans="1:9" ht="12.75">
      <c r="A22" s="21" t="s">
        <v>48</v>
      </c>
      <c r="B22" s="10" t="s">
        <v>49</v>
      </c>
      <c r="C22" s="22">
        <v>40343</v>
      </c>
      <c r="D22" s="10">
        <v>410</v>
      </c>
      <c r="E22" s="10">
        <f t="shared" si="0"/>
        <v>217.3</v>
      </c>
      <c r="F22" s="10">
        <f t="shared" si="1"/>
        <v>65.6</v>
      </c>
      <c r="G22" s="10">
        <v>400</v>
      </c>
      <c r="H22" s="23">
        <f>G22/F22</f>
        <v>6.097560975609756</v>
      </c>
      <c r="I22" t="s">
        <v>50</v>
      </c>
    </row>
    <row r="23" spans="1:8" ht="12.75">
      <c r="A23" s="10"/>
      <c r="B23" s="10"/>
      <c r="C23" s="10"/>
      <c r="D23" s="10"/>
      <c r="E23" s="10"/>
      <c r="F23" s="10"/>
      <c r="G23" s="10"/>
      <c r="H23" s="10"/>
    </row>
    <row r="24" spans="1:8" ht="51">
      <c r="A24" s="10"/>
      <c r="B24" s="11" t="s">
        <v>51</v>
      </c>
      <c r="C24" s="10"/>
      <c r="D24" s="12">
        <f>SUM(D12:D22)</f>
        <v>4150</v>
      </c>
      <c r="E24" s="24">
        <f>SUM(E12:E22)</f>
        <v>2199.5000000000005</v>
      </c>
      <c r="F24" s="25">
        <f>SUM(F12:F22)</f>
        <v>664</v>
      </c>
      <c r="G24" s="25">
        <f>SUM(G12:G22)</f>
        <v>5888</v>
      </c>
      <c r="H24" s="10"/>
    </row>
    <row r="25" spans="1:8" ht="12.75">
      <c r="A25" s="10"/>
      <c r="B25" s="12"/>
      <c r="C25" s="10"/>
      <c r="D25" s="12"/>
      <c r="E25" s="10"/>
      <c r="F25" s="10"/>
      <c r="G25" s="10"/>
      <c r="H25" s="10"/>
    </row>
    <row r="26" spans="1:9" ht="38.25">
      <c r="A26" s="10"/>
      <c r="B26" s="11" t="s">
        <v>52</v>
      </c>
      <c r="C26" s="10"/>
      <c r="D26" s="12">
        <v>1160</v>
      </c>
      <c r="E26" s="24">
        <f>D26*I10</f>
        <v>614.8000000000001</v>
      </c>
      <c r="F26" s="26">
        <f>D26/D10</f>
        <v>0.28292682926829266</v>
      </c>
      <c r="G26" s="10"/>
      <c r="H26" s="10"/>
      <c r="I26" t="s">
        <v>53</v>
      </c>
    </row>
    <row r="27" spans="1:9" ht="25.5">
      <c r="A27" s="10"/>
      <c r="B27" s="11" t="s">
        <v>54</v>
      </c>
      <c r="C27" s="10"/>
      <c r="D27" s="12">
        <f>D26-1208</f>
        <v>-48</v>
      </c>
      <c r="E27" s="12">
        <f>I10*D27</f>
        <v>-25.44</v>
      </c>
      <c r="F27" s="26">
        <f>D27/D10</f>
        <v>-0.011707317073170732</v>
      </c>
      <c r="G27" s="10"/>
      <c r="H27" s="10"/>
      <c r="I27" t="s">
        <v>55</v>
      </c>
    </row>
    <row r="28" spans="2:4" ht="12.75">
      <c r="B28" s="2"/>
      <c r="D28" s="2"/>
    </row>
    <row r="29" spans="1:10" ht="33.75">
      <c r="A29" s="10"/>
      <c r="B29" s="27" t="s">
        <v>56</v>
      </c>
      <c r="C29" s="10"/>
      <c r="D29" s="6" t="s">
        <v>5</v>
      </c>
      <c r="E29" s="6" t="s">
        <v>6</v>
      </c>
      <c r="F29" s="4"/>
      <c r="G29" s="4"/>
      <c r="H29" s="7" t="s">
        <v>7</v>
      </c>
      <c r="J29" s="28" t="s">
        <v>8</v>
      </c>
    </row>
    <row r="30" spans="1:11" ht="38.25">
      <c r="A30" s="10"/>
      <c r="B30" s="11" t="s">
        <v>57</v>
      </c>
      <c r="C30" s="10"/>
      <c r="D30" s="12">
        <v>12170</v>
      </c>
      <c r="E30" s="24">
        <f>D30*J30</f>
        <v>2312.3</v>
      </c>
      <c r="F30" s="29" t="s">
        <v>10</v>
      </c>
      <c r="G30" s="10"/>
      <c r="H30" s="30">
        <v>0.12</v>
      </c>
      <c r="J30" s="31">
        <v>0.19</v>
      </c>
      <c r="K30" t="s">
        <v>11</v>
      </c>
    </row>
    <row r="31" spans="1:11" ht="33.75">
      <c r="A31" s="16" t="s">
        <v>12</v>
      </c>
      <c r="B31" s="16" t="s">
        <v>13</v>
      </c>
      <c r="C31" s="17" t="s">
        <v>14</v>
      </c>
      <c r="D31" s="17" t="s">
        <v>15</v>
      </c>
      <c r="E31" s="18"/>
      <c r="F31" s="16" t="s">
        <v>16</v>
      </c>
      <c r="G31" s="17" t="s">
        <v>17</v>
      </c>
      <c r="H31" s="16" t="s">
        <v>18</v>
      </c>
      <c r="K31" s="2" t="s">
        <v>19</v>
      </c>
    </row>
    <row r="32" spans="1:9" ht="12.75">
      <c r="A32" s="32" t="s">
        <v>20</v>
      </c>
      <c r="B32" s="33" t="s">
        <v>58</v>
      </c>
      <c r="C32" s="34">
        <v>38414</v>
      </c>
      <c r="D32" s="35">
        <v>800</v>
      </c>
      <c r="E32" s="36">
        <f aca="true" t="shared" si="3" ref="E32:E50">D32*$J$30</f>
        <v>152</v>
      </c>
      <c r="F32" s="25">
        <f aca="true" t="shared" si="4" ref="F32:F50">$H$30*D32</f>
        <v>96</v>
      </c>
      <c r="G32" s="10">
        <v>766</v>
      </c>
      <c r="H32" s="23">
        <f aca="true" t="shared" si="5" ref="H32:H50">G32/F32</f>
        <v>7.979166666666667</v>
      </c>
      <c r="I32" t="s">
        <v>59</v>
      </c>
    </row>
    <row r="33" spans="1:9" ht="12.75">
      <c r="A33" s="32" t="s">
        <v>23</v>
      </c>
      <c r="B33" s="33" t="s">
        <v>60</v>
      </c>
      <c r="C33" s="34">
        <v>38512</v>
      </c>
      <c r="D33" s="35">
        <v>100</v>
      </c>
      <c r="E33" s="36">
        <f t="shared" si="3"/>
        <v>19</v>
      </c>
      <c r="F33" s="25">
        <f t="shared" si="4"/>
        <v>12</v>
      </c>
      <c r="G33" s="10">
        <v>125</v>
      </c>
      <c r="H33" s="23">
        <f t="shared" si="5"/>
        <v>10.416666666666666</v>
      </c>
      <c r="I33" t="s">
        <v>61</v>
      </c>
    </row>
    <row r="34" spans="1:9" ht="12.75">
      <c r="A34" s="32" t="s">
        <v>25</v>
      </c>
      <c r="B34" s="33" t="s">
        <v>62</v>
      </c>
      <c r="C34" s="34">
        <v>38519</v>
      </c>
      <c r="D34" s="35">
        <v>600</v>
      </c>
      <c r="E34" s="36">
        <f t="shared" si="3"/>
        <v>114</v>
      </c>
      <c r="F34" s="25">
        <f t="shared" si="4"/>
        <v>72</v>
      </c>
      <c r="G34" s="10">
        <v>125</v>
      </c>
      <c r="H34" s="23">
        <f t="shared" si="5"/>
        <v>1.7361111111111112</v>
      </c>
      <c r="I34" t="s">
        <v>63</v>
      </c>
    </row>
    <row r="35" spans="1:9" ht="12.75">
      <c r="A35" s="32" t="s">
        <v>28</v>
      </c>
      <c r="B35" s="33" t="s">
        <v>64</v>
      </c>
      <c r="C35" s="34">
        <v>39030</v>
      </c>
      <c r="D35" s="35">
        <v>1500</v>
      </c>
      <c r="E35" s="36">
        <f t="shared" si="3"/>
        <v>285</v>
      </c>
      <c r="F35" s="25">
        <f t="shared" si="4"/>
        <v>180</v>
      </c>
      <c r="G35" s="10">
        <v>35</v>
      </c>
      <c r="H35" s="23">
        <f t="shared" si="5"/>
        <v>0.19444444444444445</v>
      </c>
      <c r="I35" t="s">
        <v>65</v>
      </c>
    </row>
    <row r="36" spans="1:9" ht="12.75">
      <c r="A36" s="32" t="s">
        <v>31</v>
      </c>
      <c r="B36" s="33" t="s">
        <v>66</v>
      </c>
      <c r="C36" s="34">
        <v>39303</v>
      </c>
      <c r="D36" s="35">
        <v>500</v>
      </c>
      <c r="E36" s="36">
        <f t="shared" si="3"/>
        <v>95</v>
      </c>
      <c r="F36" s="25">
        <f t="shared" si="4"/>
        <v>60</v>
      </c>
      <c r="G36" s="10">
        <v>646</v>
      </c>
      <c r="H36" s="23">
        <f t="shared" si="5"/>
        <v>10.766666666666667</v>
      </c>
      <c r="I36" t="s">
        <v>67</v>
      </c>
    </row>
    <row r="37" spans="1:9" ht="12.75">
      <c r="A37" s="32" t="s">
        <v>34</v>
      </c>
      <c r="B37" s="33" t="s">
        <v>68</v>
      </c>
      <c r="C37" s="34">
        <v>39394</v>
      </c>
      <c r="D37" s="35">
        <v>300</v>
      </c>
      <c r="E37" s="36">
        <f t="shared" si="3"/>
        <v>57</v>
      </c>
      <c r="F37" s="25">
        <f t="shared" si="4"/>
        <v>36</v>
      </c>
      <c r="G37" s="10">
        <v>435</v>
      </c>
      <c r="H37" s="23">
        <f t="shared" si="5"/>
        <v>12.083333333333334</v>
      </c>
      <c r="I37" t="s">
        <v>69</v>
      </c>
    </row>
    <row r="38" spans="1:9" ht="12.75">
      <c r="A38" s="32" t="s">
        <v>37</v>
      </c>
      <c r="B38" s="33" t="s">
        <v>70</v>
      </c>
      <c r="C38" s="34">
        <v>39471</v>
      </c>
      <c r="D38" s="35">
        <v>300</v>
      </c>
      <c r="E38" s="36">
        <f t="shared" si="3"/>
        <v>57</v>
      </c>
      <c r="F38" s="25">
        <f t="shared" si="4"/>
        <v>36</v>
      </c>
      <c r="G38" s="10">
        <v>530</v>
      </c>
      <c r="H38" s="23">
        <f t="shared" si="5"/>
        <v>14.722222222222221</v>
      </c>
      <c r="I38" t="s">
        <v>71</v>
      </c>
    </row>
    <row r="39" spans="1:9" ht="12.75">
      <c r="A39" s="32" t="s">
        <v>40</v>
      </c>
      <c r="B39" s="33" t="s">
        <v>72</v>
      </c>
      <c r="C39" s="34">
        <v>39709</v>
      </c>
      <c r="D39" s="35">
        <v>100</v>
      </c>
      <c r="E39" s="36">
        <f t="shared" si="3"/>
        <v>19</v>
      </c>
      <c r="F39" s="25">
        <f t="shared" si="4"/>
        <v>12</v>
      </c>
      <c r="G39" s="10">
        <v>20</v>
      </c>
      <c r="H39" s="23">
        <f t="shared" si="5"/>
        <v>1.6666666666666667</v>
      </c>
      <c r="I39" t="s">
        <v>73</v>
      </c>
    </row>
    <row r="40" spans="1:9" ht="12.75">
      <c r="A40" s="32" t="s">
        <v>74</v>
      </c>
      <c r="B40" s="33" t="s">
        <v>75</v>
      </c>
      <c r="C40" s="34">
        <v>39716</v>
      </c>
      <c r="D40" s="35">
        <v>100</v>
      </c>
      <c r="E40" s="36">
        <f t="shared" si="3"/>
        <v>19</v>
      </c>
      <c r="F40" s="25">
        <f t="shared" si="4"/>
        <v>12</v>
      </c>
      <c r="G40" s="10">
        <v>420</v>
      </c>
      <c r="H40" s="23">
        <f t="shared" si="5"/>
        <v>35</v>
      </c>
      <c r="I40" t="s">
        <v>76</v>
      </c>
    </row>
    <row r="41" spans="1:9" ht="12.75">
      <c r="A41" s="32" t="s">
        <v>77</v>
      </c>
      <c r="B41" s="33" t="s">
        <v>78</v>
      </c>
      <c r="C41" s="34">
        <v>39737</v>
      </c>
      <c r="D41" s="35">
        <v>900</v>
      </c>
      <c r="E41" s="36">
        <f t="shared" si="3"/>
        <v>171</v>
      </c>
      <c r="F41" s="25">
        <f t="shared" si="4"/>
        <v>108</v>
      </c>
      <c r="G41" s="10">
        <v>1980</v>
      </c>
      <c r="H41" s="23">
        <f t="shared" si="5"/>
        <v>18.333333333333332</v>
      </c>
      <c r="I41" t="s">
        <v>79</v>
      </c>
    </row>
    <row r="42" spans="1:9" ht="25.5">
      <c r="A42" s="32" t="s">
        <v>80</v>
      </c>
      <c r="B42" s="33" t="s">
        <v>81</v>
      </c>
      <c r="C42" s="34">
        <v>39744</v>
      </c>
      <c r="D42" s="35">
        <v>1000</v>
      </c>
      <c r="E42" s="36">
        <f t="shared" si="3"/>
        <v>190</v>
      </c>
      <c r="F42" s="25">
        <f t="shared" si="4"/>
        <v>120</v>
      </c>
      <c r="G42" s="10">
        <v>4995</v>
      </c>
      <c r="H42" s="23">
        <f t="shared" si="5"/>
        <v>41.625</v>
      </c>
      <c r="I42" t="s">
        <v>82</v>
      </c>
    </row>
    <row r="43" spans="1:9" ht="12.75">
      <c r="A43" s="32" t="s">
        <v>83</v>
      </c>
      <c r="B43" s="33" t="s">
        <v>84</v>
      </c>
      <c r="C43" s="34">
        <v>39793</v>
      </c>
      <c r="D43" s="37">
        <v>150</v>
      </c>
      <c r="E43" s="38">
        <f t="shared" si="3"/>
        <v>28.5</v>
      </c>
      <c r="F43" s="25">
        <f t="shared" si="4"/>
        <v>18</v>
      </c>
      <c r="G43" s="39">
        <v>350</v>
      </c>
      <c r="H43" s="23">
        <f t="shared" si="5"/>
        <v>19.444444444444443</v>
      </c>
      <c r="I43" t="s">
        <v>69</v>
      </c>
    </row>
    <row r="44" spans="1:9" ht="12.75">
      <c r="A44" s="32" t="s">
        <v>85</v>
      </c>
      <c r="B44" s="33" t="s">
        <v>86</v>
      </c>
      <c r="C44" s="34">
        <v>40017</v>
      </c>
      <c r="D44" s="37">
        <v>150</v>
      </c>
      <c r="E44" s="38">
        <f t="shared" si="3"/>
        <v>28.5</v>
      </c>
      <c r="F44" s="25">
        <f t="shared" si="4"/>
        <v>18</v>
      </c>
      <c r="G44" s="39">
        <v>400</v>
      </c>
      <c r="H44" s="23">
        <f t="shared" si="5"/>
        <v>22.22222222222222</v>
      </c>
      <c r="I44" t="s">
        <v>45</v>
      </c>
    </row>
    <row r="45" spans="1:9" ht="12.75">
      <c r="A45" s="21" t="s">
        <v>87</v>
      </c>
      <c r="B45" s="33" t="s">
        <v>88</v>
      </c>
      <c r="C45" s="34">
        <v>40157</v>
      </c>
      <c r="D45" s="37">
        <v>200</v>
      </c>
      <c r="E45" s="38">
        <f t="shared" si="3"/>
        <v>38</v>
      </c>
      <c r="F45" s="25">
        <f t="shared" si="4"/>
        <v>24</v>
      </c>
      <c r="G45" s="39">
        <v>500</v>
      </c>
      <c r="H45" s="23">
        <f t="shared" si="5"/>
        <v>20.833333333333332</v>
      </c>
      <c r="I45" t="s">
        <v>69</v>
      </c>
    </row>
    <row r="46" spans="1:9" ht="12.75">
      <c r="A46" s="21" t="s">
        <v>89</v>
      </c>
      <c r="B46" s="33" t="s">
        <v>90</v>
      </c>
      <c r="C46" s="34">
        <v>40199</v>
      </c>
      <c r="D46" s="37">
        <v>150</v>
      </c>
      <c r="E46" s="38">
        <f t="shared" si="3"/>
        <v>28.5</v>
      </c>
      <c r="F46" s="25">
        <f t="shared" si="4"/>
        <v>18</v>
      </c>
      <c r="G46" s="39">
        <v>350</v>
      </c>
      <c r="H46" s="23">
        <f t="shared" si="5"/>
        <v>19.444444444444443</v>
      </c>
      <c r="I46" t="s">
        <v>45</v>
      </c>
    </row>
    <row r="47" spans="1:9" ht="12.75">
      <c r="A47" s="21" t="s">
        <v>91</v>
      </c>
      <c r="B47" s="33" t="s">
        <v>92</v>
      </c>
      <c r="C47" s="34">
        <v>40220</v>
      </c>
      <c r="D47" s="37">
        <v>500</v>
      </c>
      <c r="E47" s="38">
        <f t="shared" si="3"/>
        <v>95</v>
      </c>
      <c r="F47" s="25">
        <f t="shared" si="4"/>
        <v>60</v>
      </c>
      <c r="G47" s="39">
        <v>1700</v>
      </c>
      <c r="H47" s="23">
        <f t="shared" si="5"/>
        <v>28.333333333333332</v>
      </c>
      <c r="I47" s="40" t="s">
        <v>93</v>
      </c>
    </row>
    <row r="48" spans="1:9" ht="25.5">
      <c r="A48" s="21" t="s">
        <v>94</v>
      </c>
      <c r="B48" s="33" t="s">
        <v>95</v>
      </c>
      <c r="C48" s="34">
        <v>40248</v>
      </c>
      <c r="D48" s="37">
        <v>100</v>
      </c>
      <c r="E48" s="38">
        <f t="shared" si="3"/>
        <v>19</v>
      </c>
      <c r="F48" s="25">
        <f t="shared" si="4"/>
        <v>12</v>
      </c>
      <c r="G48" s="39">
        <v>550</v>
      </c>
      <c r="H48" s="23">
        <f t="shared" si="5"/>
        <v>45.833333333333336</v>
      </c>
      <c r="I48" s="40" t="s">
        <v>96</v>
      </c>
    </row>
    <row r="49" spans="1:9" ht="12.75">
      <c r="A49" s="21" t="s">
        <v>97</v>
      </c>
      <c r="B49" s="33" t="s">
        <v>98</v>
      </c>
      <c r="C49" s="34">
        <v>40304</v>
      </c>
      <c r="D49" s="37">
        <v>600</v>
      </c>
      <c r="E49" s="38">
        <f t="shared" si="3"/>
        <v>114</v>
      </c>
      <c r="F49" s="25">
        <f t="shared" si="4"/>
        <v>72</v>
      </c>
      <c r="G49" s="39">
        <v>1500</v>
      </c>
      <c r="H49" s="23">
        <f t="shared" si="5"/>
        <v>20.833333333333332</v>
      </c>
      <c r="I49" s="40" t="s">
        <v>99</v>
      </c>
    </row>
    <row r="50" spans="1:9" ht="12.75">
      <c r="A50" s="21" t="s">
        <v>100</v>
      </c>
      <c r="B50" s="33" t="s">
        <v>101</v>
      </c>
      <c r="C50" s="34">
        <v>40367</v>
      </c>
      <c r="D50" s="37">
        <v>100</v>
      </c>
      <c r="E50" s="38">
        <f t="shared" si="3"/>
        <v>19</v>
      </c>
      <c r="F50" s="25">
        <f t="shared" si="4"/>
        <v>12</v>
      </c>
      <c r="G50" s="39">
        <v>250</v>
      </c>
      <c r="H50" s="23">
        <f t="shared" si="5"/>
        <v>20.833333333333332</v>
      </c>
      <c r="I50" t="s">
        <v>69</v>
      </c>
    </row>
    <row r="51" spans="1:9" ht="12.75">
      <c r="A51" s="10"/>
      <c r="B51" s="10"/>
      <c r="C51" s="10"/>
      <c r="D51" s="41"/>
      <c r="E51" s="39"/>
      <c r="F51" s="39"/>
      <c r="G51" s="39"/>
      <c r="H51" s="39"/>
      <c r="I51" s="40"/>
    </row>
    <row r="52" spans="1:8" ht="25.5">
      <c r="A52" s="10"/>
      <c r="B52" s="42" t="s">
        <v>102</v>
      </c>
      <c r="C52" s="12"/>
      <c r="D52" s="12">
        <f>SUM(D32:D50)</f>
        <v>8150</v>
      </c>
      <c r="E52" s="12">
        <f>D52*J30</f>
        <v>1548.5</v>
      </c>
      <c r="F52" s="24">
        <f>SUM(F32:F50)</f>
        <v>978</v>
      </c>
      <c r="G52" s="12">
        <f>SUM(G32:G50)</f>
        <v>15677</v>
      </c>
      <c r="H52" s="10"/>
    </row>
    <row r="53" spans="1:8" ht="12.75">
      <c r="A53" s="10"/>
      <c r="B53" s="10"/>
      <c r="C53" s="10"/>
      <c r="D53" s="10"/>
      <c r="E53" s="10"/>
      <c r="F53" s="10"/>
      <c r="G53" s="10"/>
      <c r="H53" s="10"/>
    </row>
    <row r="54" spans="1:8" ht="25.5">
      <c r="A54" s="10"/>
      <c r="B54" s="43" t="s">
        <v>103</v>
      </c>
      <c r="C54" s="10"/>
      <c r="D54" s="12">
        <v>4020</v>
      </c>
      <c r="E54" s="24">
        <f>D54*J30</f>
        <v>763.8</v>
      </c>
      <c r="F54" s="26">
        <f>D54/D30</f>
        <v>0.33032046014790467</v>
      </c>
      <c r="G54" s="10"/>
      <c r="H54" s="10"/>
    </row>
    <row r="55" spans="2:6" ht="12.75">
      <c r="B55" s="44"/>
      <c r="D55" s="2"/>
      <c r="E55" s="45"/>
      <c r="F55" s="46"/>
    </row>
    <row r="56" spans="2:6" ht="12.75">
      <c r="B56" s="2" t="s">
        <v>104</v>
      </c>
      <c r="D56" s="2"/>
      <c r="E56" s="45"/>
      <c r="F56" s="46"/>
    </row>
    <row r="58" spans="1:12" ht="15.75" customHeight="1">
      <c r="A58" s="47"/>
      <c r="B58" s="48" t="s">
        <v>105</v>
      </c>
      <c r="C58">
        <v>76</v>
      </c>
      <c r="D58" t="s">
        <v>106</v>
      </c>
      <c r="E58" t="s">
        <v>107</v>
      </c>
      <c r="L58" s="44" t="s">
        <v>108</v>
      </c>
    </row>
    <row r="59" spans="2:13" ht="14.25">
      <c r="B59" t="s">
        <v>109</v>
      </c>
      <c r="C59" s="49">
        <f>(D54-600)/C58</f>
        <v>45</v>
      </c>
      <c r="D59" t="s">
        <v>110</v>
      </c>
      <c r="F59" t="s">
        <v>111</v>
      </c>
      <c r="L59">
        <v>15</v>
      </c>
      <c r="M59" t="s">
        <v>110</v>
      </c>
    </row>
    <row r="60" spans="2:13" ht="14.25">
      <c r="B60" t="s">
        <v>112</v>
      </c>
      <c r="C60" s="49">
        <f>(D54+D27)/C58</f>
        <v>52.26315789473684</v>
      </c>
      <c r="D60" t="s">
        <v>110</v>
      </c>
      <c r="L60" s="15">
        <f>120</f>
        <v>120</v>
      </c>
      <c r="M60" t="s">
        <v>110</v>
      </c>
    </row>
    <row r="61" spans="2:6" ht="15.75">
      <c r="B61" t="s">
        <v>113</v>
      </c>
      <c r="C61" s="50">
        <f>(E54+E27)/C58</f>
        <v>9.715263157894736</v>
      </c>
      <c r="D61" t="s">
        <v>114</v>
      </c>
      <c r="F61" t="s">
        <v>115</v>
      </c>
    </row>
  </sheetData>
  <sheetProtection selectLockedCells="1" selectUnlockedCells="1"/>
  <printOptions/>
  <pageMargins left="0.3541666666666667" right="0.3541666666666667" top="0.19652777777777777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Gallop</dc:creator>
  <cp:keywords/>
  <dc:description/>
  <cp:lastModifiedBy>John Gallop</cp:lastModifiedBy>
  <cp:lastPrinted>2011-05-28T18:00:53Z</cp:lastPrinted>
  <dcterms:created xsi:type="dcterms:W3CDTF">2011-01-26T21:05:47Z</dcterms:created>
  <dcterms:modified xsi:type="dcterms:W3CDTF">2011-05-31T10:07:08Z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eaderFooter">
    <vt:lpwstr>F</vt:lpwstr>
  </property>
  <property fmtid="{D5CDD505-2E9C-101B-9397-08002B2CF9AE}" pid="3" name="SercoClassification">
    <vt:lpwstr>Not an NPL document (No visible marking)</vt:lpwstr>
  </property>
</Properties>
</file>